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Ten_skoroszyt" defaultThemeVersion="124226"/>
  <mc:AlternateContent xmlns:mc="http://schemas.openxmlformats.org/markup-compatibility/2006">
    <mc:Choice Requires="x15">
      <x15ac:absPath xmlns:x15ac="http://schemas.microsoft.com/office/spreadsheetml/2010/11/ac" url="X:\PZPM 2026\CEP\Informacje Prasowe\2026.08\BUS\ostateczne\"/>
    </mc:Choice>
  </mc:AlternateContent>
  <xr:revisionPtr revIDLastSave="0" documentId="13_ncr:1_{99D5C6F2-BF48-421E-A2C8-213F1AC31AD2}" xr6:coauthVersionLast="47" xr6:coauthVersionMax="47" xr10:uidLastSave="{00000000-0000-0000-0000-000000000000}"/>
  <bookViews>
    <workbookView xWindow="-120" yWindow="-120" windowWidth="29040" windowHeight="15720" activeTab="2" xr2:uid="{9AA0C207-4A6E-4375-993F-A2FF65C32953}"/>
  </bookViews>
  <sheets>
    <sheet name="Nowe_Autobusy" sheetId="1" r:id="rId1"/>
    <sheet name="Nowe autobusy - segmenty" sheetId="2" r:id="rId2"/>
    <sheet name="Używane_Autobusy" sheetId="4" r:id="rId3"/>
    <sheet name="Używane autobusy - segmenty" sheetId="5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10" i="1" l="1"/>
  <c r="I11" i="1"/>
  <c r="I12" i="1"/>
  <c r="E5" i="1"/>
  <c r="E6" i="1"/>
  <c r="E7" i="1"/>
  <c r="E8" i="1"/>
  <c r="E9" i="1"/>
  <c r="E5" i="4"/>
  <c r="E6" i="4"/>
  <c r="E7" i="4"/>
  <c r="E8" i="4"/>
  <c r="E9" i="4"/>
  <c r="E10" i="4"/>
  <c r="D11" i="4"/>
  <c r="E11" i="4" s="1"/>
  <c r="J10" i="1"/>
  <c r="J11" i="1"/>
  <c r="G5" i="1"/>
  <c r="G6" i="1"/>
  <c r="G7" i="1"/>
  <c r="D13" i="1"/>
  <c r="G5" i="4"/>
  <c r="F13" i="1"/>
  <c r="G13" i="1" s="1"/>
  <c r="H6" i="1"/>
  <c r="H5" i="1"/>
  <c r="H7" i="1"/>
  <c r="G8" i="1"/>
  <c r="H8" i="1"/>
  <c r="G9" i="1"/>
  <c r="H9" i="1"/>
  <c r="H10" i="1"/>
  <c r="H14" i="1"/>
  <c r="F11" i="4"/>
  <c r="D11" i="2"/>
  <c r="E9" i="2" s="1"/>
  <c r="F11" i="2"/>
  <c r="G9" i="2" s="1"/>
  <c r="H7" i="2"/>
  <c r="H8" i="4"/>
  <c r="G8" i="4"/>
  <c r="G10" i="4"/>
  <c r="H10" i="4"/>
  <c r="H8" i="5"/>
  <c r="G12" i="1"/>
  <c r="E12" i="1"/>
  <c r="H12" i="4"/>
  <c r="H5" i="4"/>
  <c r="H6" i="4"/>
  <c r="H7" i="4"/>
  <c r="H9" i="4"/>
  <c r="G6" i="4"/>
  <c r="G7" i="4"/>
  <c r="G9" i="4"/>
  <c r="H12" i="1"/>
  <c r="H7" i="5"/>
  <c r="H9" i="5"/>
  <c r="H10" i="5"/>
  <c r="H8" i="2"/>
  <c r="H10" i="2"/>
  <c r="F11" i="5"/>
  <c r="G7" i="5" s="1"/>
  <c r="D11" i="5"/>
  <c r="E8" i="5" s="1"/>
  <c r="H6" i="5"/>
  <c r="H9" i="2"/>
  <c r="H6" i="2"/>
  <c r="E10" i="2" l="1"/>
  <c r="G8" i="2"/>
  <c r="G8" i="5"/>
  <c r="G9" i="5"/>
  <c r="G6" i="5"/>
  <c r="G10" i="5"/>
  <c r="H4" i="5"/>
  <c r="H11" i="4"/>
  <c r="G7" i="2"/>
  <c r="J12" i="1"/>
  <c r="F13" i="5"/>
  <c r="E10" i="5"/>
  <c r="H11" i="5"/>
  <c r="D13" i="5"/>
  <c r="E12" i="5" s="1"/>
  <c r="E6" i="5"/>
  <c r="E9" i="5"/>
  <c r="E7" i="5"/>
  <c r="G11" i="4"/>
  <c r="G6" i="2"/>
  <c r="G10" i="2"/>
  <c r="E7" i="2"/>
  <c r="H11" i="2"/>
  <c r="D13" i="2"/>
  <c r="E12" i="2" s="1"/>
  <c r="E6" i="2"/>
  <c r="E8" i="2"/>
  <c r="F13" i="2"/>
  <c r="G12" i="2" s="1"/>
  <c r="H4" i="2"/>
  <c r="H13" i="1"/>
  <c r="E13" i="1"/>
  <c r="H13" i="5" l="1"/>
  <c r="G11" i="5"/>
  <c r="E5" i="2"/>
  <c r="G11" i="2"/>
  <c r="G5" i="5"/>
  <c r="G12" i="5"/>
  <c r="E11" i="5"/>
  <c r="E5" i="5"/>
  <c r="E13" i="5" s="1"/>
  <c r="C34" i="5"/>
  <c r="H13" i="2"/>
  <c r="G5" i="2"/>
  <c r="E11" i="2"/>
  <c r="G13" i="5" l="1"/>
  <c r="D30" i="5"/>
  <c r="D29" i="5"/>
  <c r="D22" i="5"/>
  <c r="D27" i="5"/>
  <c r="D20" i="5"/>
  <c r="D25" i="5"/>
  <c r="D24" i="5"/>
  <c r="D32" i="5"/>
  <c r="C33" i="5"/>
  <c r="D33" i="5" s="1"/>
  <c r="D31" i="5"/>
  <c r="D23" i="5"/>
  <c r="D21" i="5"/>
  <c r="D19" i="5"/>
  <c r="D26" i="5"/>
  <c r="D28" i="5"/>
  <c r="D18" i="5"/>
  <c r="D34" i="5" l="1"/>
</calcChain>
</file>

<file path=xl/sharedStrings.xml><?xml version="1.0" encoding="utf-8"?>
<sst xmlns="http://schemas.openxmlformats.org/spreadsheetml/2006/main" count="89" uniqueCount="43">
  <si>
    <t>MERCEDES-BENZ</t>
  </si>
  <si>
    <t>SETRA</t>
  </si>
  <si>
    <t>inni</t>
  </si>
  <si>
    <t>Pozycja</t>
  </si>
  <si>
    <t>Marka</t>
  </si>
  <si>
    <t>OGÓŁEM</t>
  </si>
  <si>
    <t>Udział %</t>
  </si>
  <si>
    <t>Ogółem</t>
  </si>
  <si>
    <t>Zmiana % r/r</t>
  </si>
  <si>
    <t>Segment</t>
  </si>
  <si>
    <t>DMC&lt;8T</t>
  </si>
  <si>
    <t>DMC&gt;=8T</t>
  </si>
  <si>
    <t>Nadwozie</t>
  </si>
  <si>
    <t>MINI</t>
  </si>
  <si>
    <t>MIEJSKI</t>
  </si>
  <si>
    <t>MIĘDZYMIASTOWY</t>
  </si>
  <si>
    <t>SZKOLNY</t>
  </si>
  <si>
    <t>TURYSTYCZNY</t>
  </si>
  <si>
    <t>INNY</t>
  </si>
  <si>
    <t>udział</t>
  </si>
  <si>
    <t>Rok produkcji</t>
  </si>
  <si>
    <t>liczba</t>
  </si>
  <si>
    <t>Razem</t>
  </si>
  <si>
    <t>SOLARIS</t>
  </si>
  <si>
    <t>*/zasadniczo nie uwzględnia pojazdów własnej marki zarejestrowanych przez jej producenta</t>
  </si>
  <si>
    <t>OGÓŁEM**</t>
  </si>
  <si>
    <t>MAN</t>
  </si>
  <si>
    <t>IVECO</t>
  </si>
  <si>
    <t>Źródło: PZPM i JMK - analizy na podstawie Centralnej Ewidencji Pojazdów</t>
  </si>
  <si>
    <t>Pozostałe</t>
  </si>
  <si>
    <t>SOR</t>
  </si>
  <si>
    <t>*/ w tym zabudowane podwozia rejestrowane również pod inną marką</t>
  </si>
  <si>
    <t>FORD</t>
  </si>
  <si>
    <t>RAZEM*</t>
  </si>
  <si>
    <t>IRIZAR</t>
  </si>
  <si>
    <t>VAN HOOL</t>
  </si>
  <si>
    <t>1-8.2026</t>
  </si>
  <si>
    <t>1-8.2025</t>
  </si>
  <si>
    <t>Pierwsze rejestracje używanych autobusów, 
według roku produkcji; styczeń-sierpień 2026</t>
  </si>
  <si>
    <t>Pierwsze rejestracje UŻYWANYCH autobusów w Polsce według segmentów
styczeń - sierpień 2026</t>
  </si>
  <si>
    <t>Pierwsze rejestracje UŻYWANYCH autobusów w Polsce
styczeń - sierpień  2026</t>
  </si>
  <si>
    <t>Pierwsze rejestracje NOWYCH autobusów w Polsce według segmentów
styczeń - sierpień 2026</t>
  </si>
  <si>
    <t>Pierwsze rejestracje NOWYCH autobusów w Polsce
styczeń - sierpień 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</si>
</sst>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7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name val="MS Sans Serif"/>
      <family val="2"/>
      <charset val="238"/>
    </font>
    <font>
      <u/>
      <sz val="10"/>
      <color indexed="12"/>
      <name val="Arial"/>
      <family val="2"/>
      <charset val="238"/>
    </font>
    <font>
      <sz val="8"/>
      <name val="Calibri"/>
      <family val="2"/>
      <charset val="238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 Nova"/>
      <family val="2"/>
    </font>
    <font>
      <sz val="10"/>
      <color theme="0"/>
      <name val="Arial Nova"/>
      <family val="2"/>
    </font>
    <font>
      <sz val="10"/>
      <color theme="1"/>
      <name val="Arial Nova"/>
      <family val="2"/>
    </font>
    <font>
      <sz val="10"/>
      <name val="Arial Nova"/>
      <family val="2"/>
    </font>
    <font>
      <b/>
      <sz val="10"/>
      <color theme="0"/>
      <name val="Arial Nova"/>
      <family val="2"/>
    </font>
    <font>
      <sz val="9"/>
      <color theme="1"/>
      <name val="Arial Nova"/>
      <family val="2"/>
    </font>
    <font>
      <sz val="11"/>
      <color theme="1"/>
      <name val="Arial Nova"/>
      <family val="2"/>
    </font>
    <font>
      <sz val="8"/>
      <color theme="1"/>
      <name val="Arial Nova"/>
      <family val="2"/>
    </font>
    <font>
      <sz val="10"/>
      <color rgb="FF000000"/>
      <name val="Arial Nova"/>
      <family val="2"/>
    </font>
    <font>
      <b/>
      <sz val="10"/>
      <color theme="1"/>
      <name val="Arial Nova"/>
      <family val="2"/>
    </font>
  </fonts>
  <fills count="6">
    <fill>
      <patternFill patternType="none"/>
    </fill>
    <fill>
      <patternFill patternType="gray125"/>
    </fill>
    <fill>
      <patternFill patternType="solid">
        <fgColor rgb="FF94CBEE"/>
        <bgColor indexed="64"/>
      </patternFill>
    </fill>
    <fill>
      <patternFill patternType="solid">
        <fgColor rgb="FF15448A"/>
        <bgColor indexed="64"/>
      </patternFill>
    </fill>
    <fill>
      <patternFill patternType="solid">
        <fgColor rgb="FFE8E8E8"/>
        <bgColor indexed="64"/>
      </patternFill>
    </fill>
    <fill>
      <patternFill patternType="solid">
        <fgColor theme="0"/>
        <bgColor indexed="64"/>
      </patternFill>
    </fill>
  </fills>
  <borders count="45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 style="thin">
        <color theme="0" tint="-0.14996795556505021"/>
      </right>
      <top/>
      <bottom style="thin">
        <color theme="0" tint="-0.1499679555650502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 style="thin">
        <color indexed="64"/>
      </right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/>
      <diagonal/>
    </border>
    <border>
      <left style="thin">
        <color indexed="64"/>
      </left>
      <right/>
      <top style="thin">
        <color theme="1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1"/>
      </right>
      <top style="thin">
        <color theme="0"/>
      </top>
      <bottom style="thin">
        <color theme="1"/>
      </bottom>
      <diagonal/>
    </border>
    <border>
      <left style="thin">
        <color theme="1"/>
      </left>
      <right style="thin">
        <color theme="0"/>
      </right>
      <top style="thin">
        <color theme="0"/>
      </top>
      <bottom style="thin">
        <color theme="1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 tint="-4.9989318521683403E-2"/>
      </bottom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  <border>
      <left style="thin">
        <color indexed="64"/>
      </left>
      <right style="thin">
        <color indexed="64"/>
      </right>
      <top style="thin">
        <color theme="1"/>
      </top>
      <bottom/>
      <diagonal/>
    </border>
    <border>
      <left style="thin">
        <color indexed="64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indexed="64"/>
      </right>
      <top style="thin">
        <color indexed="64"/>
      </top>
      <bottom style="thin">
        <color theme="0"/>
      </bottom>
      <diagonal/>
    </border>
    <border>
      <left style="thin">
        <color theme="0"/>
      </left>
      <right style="thin">
        <color indexed="64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indexed="64"/>
      </top>
      <bottom/>
      <diagonal/>
    </border>
    <border>
      <left style="thin">
        <color theme="0"/>
      </left>
      <right/>
      <top/>
      <bottom style="thin">
        <color theme="1"/>
      </bottom>
      <diagonal/>
    </border>
    <border>
      <left/>
      <right/>
      <top/>
      <bottom style="thin">
        <color indexed="64"/>
      </bottom>
      <diagonal/>
    </border>
    <border>
      <left style="thin">
        <color theme="1"/>
      </left>
      <right style="thin">
        <color theme="0"/>
      </right>
      <top/>
      <bottom style="thin">
        <color theme="0"/>
      </bottom>
      <diagonal/>
    </border>
    <border>
      <left style="thin">
        <color theme="0"/>
      </left>
      <right style="thin">
        <color theme="1"/>
      </right>
      <top/>
      <bottom style="thin">
        <color theme="0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/>
      <diagonal/>
    </border>
    <border>
      <left/>
      <right style="thin">
        <color theme="1"/>
      </right>
      <top style="thin">
        <color theme="1"/>
      </top>
      <bottom/>
      <diagonal/>
    </border>
    <border>
      <left style="thin">
        <color theme="0" tint="-4.9989318521683403E-2"/>
      </left>
      <right style="thin">
        <color theme="0" tint="-4.9989318521683403E-2"/>
      </right>
      <top/>
      <bottom style="thin">
        <color theme="0" tint="-4.9989318521683403E-2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8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6" fillId="0" borderId="0"/>
    <xf numFmtId="0" fontId="2" fillId="0" borderId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44">
    <xf numFmtId="0" fontId="0" fillId="0" borderId="0" xfId="0"/>
    <xf numFmtId="164" fontId="5" fillId="0" borderId="0" xfId="5" applyNumberFormat="1" applyFont="1"/>
    <xf numFmtId="10" fontId="0" fillId="0" borderId="0" xfId="0" applyNumberFormat="1"/>
    <xf numFmtId="1" fontId="0" fillId="0" borderId="0" xfId="0" applyNumberFormat="1"/>
    <xf numFmtId="164" fontId="0" fillId="0" borderId="0" xfId="0" applyNumberFormat="1"/>
    <xf numFmtId="0" fontId="8" fillId="3" borderId="15" xfId="0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/>
    </xf>
    <xf numFmtId="0" fontId="9" fillId="0" borderId="15" xfId="0" applyFont="1" applyBorder="1" applyAlignment="1">
      <alignment vertical="center"/>
    </xf>
    <xf numFmtId="3" fontId="9" fillId="0" borderId="15" xfId="0" applyNumberFormat="1" applyFont="1" applyBorder="1" applyAlignment="1">
      <alignment horizontal="center" vertical="center" wrapText="1"/>
    </xf>
    <xf numFmtId="164" fontId="9" fillId="0" borderId="15" xfId="0" applyNumberFormat="1" applyFont="1" applyBorder="1" applyAlignment="1">
      <alignment horizontal="center" vertical="center"/>
    </xf>
    <xf numFmtId="3" fontId="10" fillId="0" borderId="15" xfId="0" applyNumberFormat="1" applyFont="1" applyBorder="1" applyAlignment="1">
      <alignment horizontal="center" vertical="center"/>
    </xf>
    <xf numFmtId="164" fontId="10" fillId="0" borderId="15" xfId="6" applyNumberFormat="1" applyFont="1" applyFill="1" applyBorder="1" applyAlignment="1">
      <alignment vertical="center"/>
    </xf>
    <xf numFmtId="0" fontId="9" fillId="4" borderId="15" xfId="0" applyFont="1" applyFill="1" applyBorder="1" applyAlignment="1">
      <alignment horizontal="center" vertical="center"/>
    </xf>
    <xf numFmtId="0" fontId="9" fillId="4" borderId="15" xfId="0" applyFont="1" applyFill="1" applyBorder="1" applyAlignment="1">
      <alignment vertical="center"/>
    </xf>
    <xf numFmtId="3" fontId="9" fillId="4" borderId="15" xfId="0" applyNumberFormat="1" applyFont="1" applyFill="1" applyBorder="1" applyAlignment="1">
      <alignment horizontal="center" vertical="center" wrapText="1"/>
    </xf>
    <xf numFmtId="164" fontId="9" fillId="4" borderId="15" xfId="0" applyNumberFormat="1" applyFont="1" applyFill="1" applyBorder="1" applyAlignment="1">
      <alignment horizontal="center" vertical="center"/>
    </xf>
    <xf numFmtId="3" fontId="10" fillId="4" borderId="15" xfId="0" applyNumberFormat="1" applyFont="1" applyFill="1" applyBorder="1" applyAlignment="1">
      <alignment horizontal="center" vertical="center"/>
    </xf>
    <xf numFmtId="164" fontId="10" fillId="4" borderId="15" xfId="6" applyNumberFormat="1" applyFont="1" applyFill="1" applyBorder="1" applyAlignment="1">
      <alignment vertical="center"/>
    </xf>
    <xf numFmtId="3" fontId="10" fillId="0" borderId="15" xfId="0" applyNumberFormat="1" applyFont="1" applyBorder="1" applyAlignment="1">
      <alignment horizontal="center" vertical="center" wrapText="1"/>
    </xf>
    <xf numFmtId="0" fontId="9" fillId="0" borderId="14" xfId="0" applyFont="1" applyBorder="1" applyAlignment="1">
      <alignment horizontal="center" vertical="center"/>
    </xf>
    <xf numFmtId="0" fontId="9" fillId="0" borderId="14" xfId="0" applyFont="1" applyBorder="1" applyAlignment="1">
      <alignment vertical="center"/>
    </xf>
    <xf numFmtId="3" fontId="9" fillId="0" borderId="14" xfId="0" applyNumberFormat="1" applyFont="1" applyBorder="1" applyAlignment="1">
      <alignment horizontal="center" vertical="center"/>
    </xf>
    <xf numFmtId="164" fontId="9" fillId="0" borderId="14" xfId="0" applyNumberFormat="1" applyFont="1" applyBorder="1" applyAlignment="1">
      <alignment horizontal="center" vertical="center"/>
    </xf>
    <xf numFmtId="3" fontId="10" fillId="0" borderId="14" xfId="0" applyNumberFormat="1" applyFont="1" applyBorder="1" applyAlignment="1">
      <alignment horizontal="center" vertical="center"/>
    </xf>
    <xf numFmtId="164" fontId="10" fillId="0" borderId="14" xfId="6" applyNumberFormat="1" applyFont="1" applyFill="1" applyBorder="1" applyAlignment="1">
      <alignment vertical="center"/>
    </xf>
    <xf numFmtId="0" fontId="9" fillId="0" borderId="13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3" fontId="9" fillId="0" borderId="13" xfId="0" applyNumberFormat="1" applyFont="1" applyBorder="1" applyAlignment="1">
      <alignment horizontal="center" vertical="center"/>
    </xf>
    <xf numFmtId="164" fontId="9" fillId="0" borderId="13" xfId="0" applyNumberFormat="1" applyFont="1" applyBorder="1" applyAlignment="1">
      <alignment horizontal="center" vertical="center"/>
    </xf>
    <xf numFmtId="3" fontId="10" fillId="0" borderId="13" xfId="0" applyNumberFormat="1" applyFont="1" applyBorder="1" applyAlignment="1">
      <alignment horizontal="center" vertical="center"/>
    </xf>
    <xf numFmtId="164" fontId="10" fillId="0" borderId="13" xfId="6" applyNumberFormat="1" applyFont="1" applyFill="1" applyBorder="1" applyAlignment="1">
      <alignment vertical="center"/>
    </xf>
    <xf numFmtId="3" fontId="9" fillId="2" borderId="13" xfId="0" applyNumberFormat="1" applyFont="1" applyFill="1" applyBorder="1" applyAlignment="1">
      <alignment horizontal="center" vertical="center"/>
    </xf>
    <xf numFmtId="164" fontId="9" fillId="2" borderId="13" xfId="0" applyNumberFormat="1" applyFont="1" applyFill="1" applyBorder="1" applyAlignment="1">
      <alignment horizontal="center" vertical="center"/>
    </xf>
    <xf numFmtId="164" fontId="10" fillId="2" borderId="13" xfId="6" applyNumberFormat="1" applyFont="1" applyFill="1" applyBorder="1" applyAlignment="1">
      <alignment vertical="center"/>
    </xf>
    <xf numFmtId="0" fontId="8" fillId="3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>
      <alignment vertical="center"/>
    </xf>
    <xf numFmtId="3" fontId="11" fillId="3" borderId="12" xfId="0" applyNumberFormat="1" applyFont="1" applyFill="1" applyBorder="1" applyAlignment="1">
      <alignment horizontal="center" vertical="center" wrapText="1"/>
    </xf>
    <xf numFmtId="9" fontId="11" fillId="3" borderId="12" xfId="0" applyNumberFormat="1" applyFont="1" applyFill="1" applyBorder="1" applyAlignment="1">
      <alignment horizontal="center" vertical="center"/>
    </xf>
    <xf numFmtId="164" fontId="11" fillId="3" borderId="12" xfId="6" applyNumberFormat="1" applyFont="1" applyFill="1" applyBorder="1" applyAlignment="1">
      <alignment vertical="center"/>
    </xf>
    <xf numFmtId="0" fontId="12" fillId="0" borderId="0" xfId="0" applyFont="1"/>
    <xf numFmtId="0" fontId="13" fillId="0" borderId="0" xfId="0" applyFont="1"/>
    <xf numFmtId="0" fontId="14" fillId="0" borderId="0" xfId="0" applyFont="1" applyAlignment="1">
      <alignment vertical="center"/>
    </xf>
    <xf numFmtId="0" fontId="8" fillId="3" borderId="21" xfId="0" applyFont="1" applyFill="1" applyBorder="1" applyAlignment="1">
      <alignment horizontal="center" vertical="center" wrapText="1"/>
    </xf>
    <xf numFmtId="0" fontId="8" fillId="3" borderId="21" xfId="2" applyFont="1" applyFill="1" applyBorder="1" applyAlignment="1">
      <alignment horizontal="center" vertical="center" wrapText="1"/>
    </xf>
    <xf numFmtId="9" fontId="9" fillId="2" borderId="6" xfId="0" applyNumberFormat="1" applyFont="1" applyFill="1" applyBorder="1" applyAlignment="1">
      <alignment horizontal="center" vertical="center"/>
    </xf>
    <xf numFmtId="164" fontId="9" fillId="2" borderId="7" xfId="0" applyNumberFormat="1" applyFont="1" applyFill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3" fontId="9" fillId="0" borderId="4" xfId="0" applyNumberFormat="1" applyFont="1" applyBorder="1" applyAlignment="1">
      <alignment horizontal="center" vertical="center"/>
    </xf>
    <xf numFmtId="164" fontId="9" fillId="0" borderId="1" xfId="0" applyNumberFormat="1" applyFont="1" applyBorder="1" applyAlignment="1">
      <alignment horizontal="center" vertical="center"/>
    </xf>
    <xf numFmtId="3" fontId="10" fillId="0" borderId="4" xfId="0" applyNumberFormat="1" applyFont="1" applyBorder="1" applyAlignment="1">
      <alignment horizontal="center" vertical="center"/>
    </xf>
    <xf numFmtId="164" fontId="10" fillId="0" borderId="3" xfId="6" applyNumberFormat="1" applyFont="1" applyFill="1" applyBorder="1" applyAlignment="1">
      <alignment vertical="center"/>
    </xf>
    <xf numFmtId="0" fontId="9" fillId="5" borderId="4" xfId="0" applyFont="1" applyFill="1" applyBorder="1" applyAlignment="1">
      <alignment vertical="center"/>
    </xf>
    <xf numFmtId="3" fontId="9" fillId="5" borderId="4" xfId="0" applyNumberFormat="1" applyFont="1" applyFill="1" applyBorder="1" applyAlignment="1">
      <alignment horizontal="center" vertical="center"/>
    </xf>
    <xf numFmtId="164" fontId="9" fillId="5" borderId="1" xfId="0" applyNumberFormat="1" applyFont="1" applyFill="1" applyBorder="1" applyAlignment="1">
      <alignment horizontal="center" vertical="center"/>
    </xf>
    <xf numFmtId="3" fontId="10" fillId="5" borderId="4" xfId="0" applyNumberFormat="1" applyFont="1" applyFill="1" applyBorder="1" applyAlignment="1">
      <alignment horizontal="center" vertical="center" wrapText="1"/>
    </xf>
    <xf numFmtId="164" fontId="10" fillId="5" borderId="3" xfId="6" applyNumberFormat="1" applyFont="1" applyFill="1" applyBorder="1" applyAlignment="1">
      <alignment vertical="center"/>
    </xf>
    <xf numFmtId="3" fontId="10" fillId="5" borderId="4" xfId="0" applyNumberFormat="1" applyFont="1" applyFill="1" applyBorder="1" applyAlignment="1">
      <alignment horizontal="center" vertical="center"/>
    </xf>
    <xf numFmtId="164" fontId="9" fillId="2" borderId="6" xfId="0" applyNumberFormat="1" applyFont="1" applyFill="1" applyBorder="1" applyAlignment="1">
      <alignment horizontal="center" vertical="center"/>
    </xf>
    <xf numFmtId="164" fontId="10" fillId="2" borderId="3" xfId="6" applyNumberFormat="1" applyFont="1" applyFill="1" applyBorder="1" applyAlignment="1">
      <alignment horizontal="center" vertical="center"/>
    </xf>
    <xf numFmtId="164" fontId="13" fillId="0" borderId="0" xfId="0" applyNumberFormat="1" applyFont="1"/>
    <xf numFmtId="0" fontId="9" fillId="2" borderId="14" xfId="0" applyFont="1" applyFill="1" applyBorder="1" applyAlignment="1">
      <alignment horizontal="center" vertical="center"/>
    </xf>
    <xf numFmtId="0" fontId="9" fillId="2" borderId="14" xfId="0" applyFont="1" applyFill="1" applyBorder="1" applyAlignment="1">
      <alignment vertical="center"/>
    </xf>
    <xf numFmtId="3" fontId="9" fillId="2" borderId="14" xfId="0" applyNumberFormat="1" applyFont="1" applyFill="1" applyBorder="1" applyAlignment="1">
      <alignment horizontal="center" vertical="center"/>
    </xf>
    <xf numFmtId="164" fontId="9" fillId="2" borderId="14" xfId="0" applyNumberFormat="1" applyFont="1" applyFill="1" applyBorder="1" applyAlignment="1">
      <alignment horizontal="center" vertical="center"/>
    </xf>
    <xf numFmtId="164" fontId="10" fillId="2" borderId="14" xfId="0" applyNumberFormat="1" applyFont="1" applyFill="1" applyBorder="1" applyAlignment="1">
      <alignment horizontal="center" vertical="center"/>
    </xf>
    <xf numFmtId="164" fontId="10" fillId="2" borderId="14" xfId="6" applyNumberFormat="1" applyFont="1" applyFill="1" applyBorder="1" applyAlignment="1">
      <alignment vertical="center"/>
    </xf>
    <xf numFmtId="10" fontId="13" fillId="0" borderId="0" xfId="0" applyNumberFormat="1" applyFont="1"/>
    <xf numFmtId="3" fontId="10" fillId="0" borderId="4" xfId="0" applyNumberFormat="1" applyFont="1" applyBorder="1" applyAlignment="1">
      <alignment horizontal="center" vertical="center" wrapText="1"/>
    </xf>
    <xf numFmtId="3" fontId="13" fillId="0" borderId="4" xfId="0" applyNumberFormat="1" applyFont="1" applyBorder="1" applyAlignment="1">
      <alignment horizontal="center" vertical="center"/>
    </xf>
    <xf numFmtId="3" fontId="11" fillId="3" borderId="18" xfId="0" applyNumberFormat="1" applyFont="1" applyFill="1" applyBorder="1" applyAlignment="1">
      <alignment horizontal="center" vertical="center" wrapText="1"/>
    </xf>
    <xf numFmtId="9" fontId="11" fillId="3" borderId="19" xfId="0" applyNumberFormat="1" applyFont="1" applyFill="1" applyBorder="1" applyAlignment="1">
      <alignment horizontal="center" vertical="center"/>
    </xf>
    <xf numFmtId="3" fontId="11" fillId="3" borderId="22" xfId="0" applyNumberFormat="1" applyFont="1" applyFill="1" applyBorder="1" applyAlignment="1">
      <alignment horizontal="center" vertical="center" wrapText="1"/>
    </xf>
    <xf numFmtId="164" fontId="11" fillId="3" borderId="20" xfId="6" applyNumberFormat="1" applyFont="1" applyFill="1" applyBorder="1" applyAlignment="1">
      <alignment vertical="center"/>
    </xf>
    <xf numFmtId="0" fontId="8" fillId="3" borderId="8" xfId="0" applyFont="1" applyFill="1" applyBorder="1" applyAlignment="1">
      <alignment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15" fillId="0" borderId="3" xfId="0" applyFont="1" applyBorder="1" applyAlignment="1">
      <alignment horizontal="center" vertical="center" wrapText="1"/>
    </xf>
    <xf numFmtId="164" fontId="10" fillId="0" borderId="3" xfId="6" applyNumberFormat="1" applyFont="1" applyFill="1" applyBorder="1" applyAlignment="1">
      <alignment horizontal="center" vertical="center"/>
    </xf>
    <xf numFmtId="0" fontId="15" fillId="2" borderId="5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vertical="center"/>
    </xf>
    <xf numFmtId="0" fontId="8" fillId="3" borderId="7" xfId="0" applyFont="1" applyFill="1" applyBorder="1" applyAlignment="1">
      <alignment horizontal="center" vertical="center"/>
    </xf>
    <xf numFmtId="9" fontId="8" fillId="3" borderId="8" xfId="0" applyNumberFormat="1" applyFont="1" applyFill="1" applyBorder="1" applyAlignment="1">
      <alignment horizontal="center" vertical="center" wrapText="1"/>
    </xf>
    <xf numFmtId="9" fontId="16" fillId="0" borderId="0" xfId="0" applyNumberFormat="1" applyFont="1" applyAlignment="1">
      <alignment horizontal="center" vertical="center"/>
    </xf>
    <xf numFmtId="0" fontId="7" fillId="0" borderId="0" xfId="0" applyFont="1" applyAlignment="1">
      <alignment vertical="center" wrapText="1"/>
    </xf>
    <xf numFmtId="3" fontId="13" fillId="0" borderId="0" xfId="0" applyNumberFormat="1" applyFont="1"/>
    <xf numFmtId="164" fontId="0" fillId="0" borderId="0" xfId="5" applyNumberFormat="1" applyFont="1"/>
    <xf numFmtId="3" fontId="0" fillId="0" borderId="0" xfId="0" applyNumberFormat="1"/>
    <xf numFmtId="3" fontId="11" fillId="3" borderId="40" xfId="0" applyNumberFormat="1" applyFont="1" applyFill="1" applyBorder="1" applyAlignment="1">
      <alignment horizontal="center" vertical="center" wrapText="1"/>
    </xf>
    <xf numFmtId="9" fontId="11" fillId="3" borderId="41" xfId="0" applyNumberFormat="1" applyFont="1" applyFill="1" applyBorder="1" applyAlignment="1">
      <alignment horizontal="center" vertical="center"/>
    </xf>
    <xf numFmtId="164" fontId="11" fillId="3" borderId="39" xfId="6" applyNumberFormat="1" applyFont="1" applyFill="1" applyBorder="1" applyAlignment="1">
      <alignment vertical="center"/>
    </xf>
    <xf numFmtId="2" fontId="13" fillId="0" borderId="0" xfId="0" applyNumberFormat="1" applyFont="1"/>
    <xf numFmtId="17" fontId="0" fillId="0" borderId="0" xfId="0" applyNumberFormat="1"/>
    <xf numFmtId="0" fontId="7" fillId="0" borderId="0" xfId="0" applyFont="1" applyAlignment="1">
      <alignment horizontal="center" vertical="center" wrapText="1"/>
    </xf>
    <xf numFmtId="0" fontId="8" fillId="3" borderId="42" xfId="2" applyFont="1" applyFill="1" applyBorder="1" applyAlignment="1">
      <alignment horizontal="center" vertical="center" wrapText="1"/>
    </xf>
    <xf numFmtId="0" fontId="8" fillId="3" borderId="15" xfId="2" applyFont="1" applyFill="1" applyBorder="1" applyAlignment="1">
      <alignment horizontal="center" vertical="center" wrapText="1"/>
    </xf>
    <xf numFmtId="0" fontId="8" fillId="3" borderId="42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49" fontId="8" fillId="3" borderId="12" xfId="0" applyNumberFormat="1" applyFont="1" applyFill="1" applyBorder="1" applyAlignment="1">
      <alignment horizontal="center" vertical="center"/>
    </xf>
    <xf numFmtId="0" fontId="11" fillId="3" borderId="40" xfId="0" applyFont="1" applyFill="1" applyBorder="1" applyAlignment="1">
      <alignment horizontal="center" vertical="center"/>
    </xf>
    <xf numFmtId="0" fontId="11" fillId="3" borderId="41" xfId="0" applyFont="1" applyFill="1" applyBorder="1" applyAlignment="1">
      <alignment horizontal="center" vertical="center"/>
    </xf>
    <xf numFmtId="3" fontId="9" fillId="2" borderId="9" xfId="0" applyNumberFormat="1" applyFont="1" applyFill="1" applyBorder="1" applyAlignment="1">
      <alignment horizontal="center" vertical="center"/>
    </xf>
    <xf numFmtId="3" fontId="9" fillId="2" borderId="4" xfId="0" applyNumberFormat="1" applyFont="1" applyFill="1" applyBorder="1" applyAlignment="1">
      <alignment horizontal="center" vertical="center"/>
    </xf>
    <xf numFmtId="164" fontId="10" fillId="2" borderId="2" xfId="6" applyNumberFormat="1" applyFont="1" applyFill="1" applyBorder="1" applyAlignment="1">
      <alignment horizontal="center" vertical="center"/>
    </xf>
    <xf numFmtId="164" fontId="10" fillId="2" borderId="3" xfId="6" applyNumberFormat="1" applyFont="1" applyFill="1" applyBorder="1" applyAlignment="1">
      <alignment horizontal="center" vertical="center"/>
    </xf>
    <xf numFmtId="0" fontId="9" fillId="2" borderId="29" xfId="0" applyFont="1" applyFill="1" applyBorder="1" applyAlignment="1">
      <alignment horizontal="left" vertical="center"/>
    </xf>
    <xf numFmtId="0" fontId="9" fillId="2" borderId="5" xfId="0" applyFont="1" applyFill="1" applyBorder="1" applyAlignment="1">
      <alignment horizontal="left" vertical="center"/>
    </xf>
    <xf numFmtId="0" fontId="9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0" fontId="9" fillId="0" borderId="28" xfId="0" applyFont="1" applyBorder="1" applyAlignment="1">
      <alignment horizontal="center" vertical="center"/>
    </xf>
    <xf numFmtId="0" fontId="9" fillId="2" borderId="2" xfId="0" applyFont="1" applyFill="1" applyBorder="1" applyAlignment="1">
      <alignment horizontal="left" vertical="center"/>
    </xf>
    <xf numFmtId="0" fontId="9" fillId="2" borderId="28" xfId="0" applyFont="1" applyFill="1" applyBorder="1" applyAlignment="1">
      <alignment horizontal="left" vertical="center"/>
    </xf>
    <xf numFmtId="3" fontId="9" fillId="2" borderId="10" xfId="0" applyNumberFormat="1" applyFont="1" applyFill="1" applyBorder="1" applyAlignment="1">
      <alignment horizontal="center" vertical="center"/>
    </xf>
    <xf numFmtId="3" fontId="10" fillId="2" borderId="9" xfId="0" applyNumberFormat="1" applyFont="1" applyFill="1" applyBorder="1" applyAlignment="1">
      <alignment horizontal="center" vertical="center" wrapText="1"/>
    </xf>
    <xf numFmtId="3" fontId="10" fillId="2" borderId="10" xfId="0" applyNumberFormat="1" applyFont="1" applyFill="1" applyBorder="1" applyAlignment="1">
      <alignment horizontal="center" vertical="center" wrapText="1"/>
    </xf>
    <xf numFmtId="164" fontId="10" fillId="2" borderId="5" xfId="6" applyNumberFormat="1" applyFont="1" applyFill="1" applyBorder="1" applyAlignment="1">
      <alignment horizontal="center" vertical="center"/>
    </xf>
    <xf numFmtId="0" fontId="8" fillId="3" borderId="38" xfId="2" applyFont="1" applyFill="1" applyBorder="1" applyAlignment="1">
      <alignment horizontal="center" vertical="center" wrapText="1"/>
    </xf>
    <xf numFmtId="0" fontId="8" fillId="3" borderId="24" xfId="2" applyFont="1" applyFill="1" applyBorder="1" applyAlignment="1">
      <alignment horizontal="center" vertical="center" wrapText="1"/>
    </xf>
    <xf numFmtId="0" fontId="8" fillId="3" borderId="37" xfId="0" applyFont="1" applyFill="1" applyBorder="1" applyAlignment="1">
      <alignment horizontal="center" vertical="center" wrapText="1"/>
    </xf>
    <xf numFmtId="0" fontId="8" fillId="3" borderId="25" xfId="0" applyFont="1" applyFill="1" applyBorder="1" applyAlignment="1">
      <alignment horizontal="center" vertical="center" wrapText="1"/>
    </xf>
    <xf numFmtId="0" fontId="8" fillId="3" borderId="12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/>
    </xf>
    <xf numFmtId="0" fontId="8" fillId="3" borderId="26" xfId="0" applyFont="1" applyFill="1" applyBorder="1" applyAlignment="1">
      <alignment horizontal="center" vertical="center" wrapText="1"/>
    </xf>
    <xf numFmtId="0" fontId="8" fillId="3" borderId="27" xfId="0" applyFont="1" applyFill="1" applyBorder="1" applyAlignment="1">
      <alignment horizontal="center" vertical="center" wrapText="1"/>
    </xf>
    <xf numFmtId="0" fontId="8" fillId="3" borderId="26" xfId="2" applyFont="1" applyFill="1" applyBorder="1" applyAlignment="1">
      <alignment horizontal="center" vertical="center" wrapText="1"/>
    </xf>
    <xf numFmtId="0" fontId="8" fillId="3" borderId="27" xfId="2" applyFont="1" applyFill="1" applyBorder="1" applyAlignment="1">
      <alignment horizontal="center" vertical="center" wrapText="1"/>
    </xf>
    <xf numFmtId="0" fontId="7" fillId="0" borderId="36" xfId="0" applyFont="1" applyBorder="1" applyAlignment="1">
      <alignment horizontal="center" vertical="center" wrapText="1"/>
    </xf>
    <xf numFmtId="0" fontId="11" fillId="3" borderId="16" xfId="0" applyFont="1" applyFill="1" applyBorder="1" applyAlignment="1">
      <alignment horizontal="center" vertical="center"/>
    </xf>
    <xf numFmtId="0" fontId="11" fillId="3" borderId="17" xfId="0" applyFont="1" applyFill="1" applyBorder="1" applyAlignment="1">
      <alignment horizontal="center" vertical="center"/>
    </xf>
    <xf numFmtId="0" fontId="8" fillId="3" borderId="31" xfId="2" applyFont="1" applyFill="1" applyBorder="1" applyAlignment="1">
      <alignment horizontal="center" vertical="center" wrapText="1"/>
    </xf>
    <xf numFmtId="0" fontId="8" fillId="3" borderId="32" xfId="2" applyFont="1" applyFill="1" applyBorder="1" applyAlignment="1">
      <alignment horizontal="center" vertical="center" wrapText="1"/>
    </xf>
    <xf numFmtId="0" fontId="8" fillId="3" borderId="30" xfId="0" applyFont="1" applyFill="1" applyBorder="1" applyAlignment="1">
      <alignment horizontal="center" vertical="center" wrapText="1"/>
    </xf>
    <xf numFmtId="0" fontId="8" fillId="3" borderId="33" xfId="0" applyFont="1" applyFill="1" applyBorder="1" applyAlignment="1">
      <alignment horizontal="center" vertical="center" wrapText="1"/>
    </xf>
    <xf numFmtId="0" fontId="8" fillId="3" borderId="34" xfId="0" applyFont="1" applyFill="1" applyBorder="1" applyAlignment="1">
      <alignment horizontal="center" vertical="center" wrapText="1"/>
    </xf>
    <xf numFmtId="0" fontId="8" fillId="3" borderId="35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center" vertical="center" wrapText="1"/>
    </xf>
    <xf numFmtId="0" fontId="14" fillId="0" borderId="0" xfId="0" applyFont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9" fillId="2" borderId="43" xfId="0" applyFont="1" applyFill="1" applyBorder="1" applyAlignment="1">
      <alignment horizontal="center" vertical="center"/>
    </xf>
    <xf numFmtId="0" fontId="9" fillId="2" borderId="44" xfId="0" applyFont="1" applyFill="1" applyBorder="1" applyAlignment="1">
      <alignment horizontal="center" vertical="center"/>
    </xf>
    <xf numFmtId="0" fontId="9" fillId="0" borderId="15" xfId="0" applyFont="1" applyBorder="1" applyAlignment="1">
      <alignment horizontal="left" vertical="center" indent="1"/>
    </xf>
    <xf numFmtId="0" fontId="9" fillId="4" borderId="15" xfId="0" applyFont="1" applyFill="1" applyBorder="1" applyAlignment="1">
      <alignment horizontal="left" vertical="center" indent="1"/>
    </xf>
    <xf numFmtId="49" fontId="8" fillId="3" borderId="27" xfId="0" applyNumberFormat="1" applyFont="1" applyFill="1" applyBorder="1" applyAlignment="1">
      <alignment horizontal="center" vertical="center"/>
    </xf>
  </cellXfs>
  <cellStyles count="8">
    <cellStyle name="Hiperłącze 2" xfId="1" xr:uid="{03BD96CC-92CC-40A1-964B-0571463082F7}"/>
    <cellStyle name="Normalny" xfId="0" builtinId="0"/>
    <cellStyle name="Normalny 2" xfId="2" xr:uid="{D0EE82BE-3AC2-4ABE-A868-C23FDFD0F4E6}"/>
    <cellStyle name="Normalny 2 2" xfId="3" xr:uid="{950BC307-EC8A-4E57-9A68-C9448FDBD580}"/>
    <cellStyle name="Normalny 3" xfId="4" xr:uid="{57F585F3-8C90-485A-9D9F-5413933D965B}"/>
    <cellStyle name="Procentowy" xfId="5" builtinId="5"/>
    <cellStyle name="Procentowy 2" xfId="6" xr:uid="{8FB85962-1946-4400-BCBD-F7FFD4D4A5B8}"/>
    <cellStyle name="Procentowy 3" xfId="7" xr:uid="{11104921-7494-41B4-8830-8B36F714B77A}"/>
  </cellStyles>
  <dxfs count="7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814859-CEA1-4A93-9D42-DF92C2D0D87A}">
  <sheetPr codeName="Arkusz1"/>
  <dimension ref="B1:K19"/>
  <sheetViews>
    <sheetView showGridLines="0" workbookViewId="0">
      <selection activeCell="B1" sqref="B1:H16"/>
    </sheetView>
  </sheetViews>
  <sheetFormatPr defaultRowHeight="15" x14ac:dyDescent="0.25"/>
  <cols>
    <col min="1" max="1" width="1.140625" customWidth="1"/>
    <col min="3" max="3" width="18.5703125" customWidth="1"/>
    <col min="4" max="8" width="10.85546875" customWidth="1"/>
    <col min="9" max="9" width="10.140625" bestFit="1" customWidth="1"/>
    <col min="10" max="10" width="9.7109375" bestFit="1" customWidth="1"/>
  </cols>
  <sheetData>
    <row r="1" spans="2:11" ht="15" customHeight="1" x14ac:dyDescent="0.25">
      <c r="B1" s="93" t="s">
        <v>42</v>
      </c>
      <c r="C1" s="93"/>
      <c r="D1" s="93"/>
      <c r="E1" s="93"/>
      <c r="F1" s="93"/>
      <c r="G1" s="93"/>
      <c r="H1" s="93"/>
    </row>
    <row r="2" spans="2:11" x14ac:dyDescent="0.25">
      <c r="B2" s="93"/>
      <c r="C2" s="93"/>
      <c r="D2" s="93"/>
      <c r="E2" s="93"/>
      <c r="F2" s="93"/>
      <c r="G2" s="93"/>
      <c r="H2" s="93"/>
    </row>
    <row r="3" spans="2:11" ht="25.5" customHeight="1" x14ac:dyDescent="0.25">
      <c r="B3" s="96" t="s">
        <v>3</v>
      </c>
      <c r="C3" s="96" t="s">
        <v>4</v>
      </c>
      <c r="D3" s="98" t="s">
        <v>36</v>
      </c>
      <c r="E3" s="98"/>
      <c r="F3" s="98" t="s">
        <v>37</v>
      </c>
      <c r="G3" s="98"/>
      <c r="H3" s="94" t="s">
        <v>8</v>
      </c>
    </row>
    <row r="4" spans="2:11" ht="25.5" customHeight="1" x14ac:dyDescent="0.25">
      <c r="B4" s="97"/>
      <c r="C4" s="97"/>
      <c r="D4" s="5" t="s">
        <v>7</v>
      </c>
      <c r="E4" s="6" t="s">
        <v>6</v>
      </c>
      <c r="F4" s="5" t="s">
        <v>7</v>
      </c>
      <c r="G4" s="6" t="s">
        <v>6</v>
      </c>
      <c r="H4" s="95"/>
    </row>
    <row r="5" spans="2:11" x14ac:dyDescent="0.25">
      <c r="B5" s="7">
        <v>1</v>
      </c>
      <c r="C5" s="141" t="s">
        <v>0</v>
      </c>
      <c r="D5" s="11">
        <v>837</v>
      </c>
      <c r="E5" s="10">
        <f>D5/$D$14</f>
        <v>0.29012131715771228</v>
      </c>
      <c r="F5" s="11">
        <v>687</v>
      </c>
      <c r="G5" s="10">
        <f t="shared" ref="G5:G13" si="0">F5/$F$14</f>
        <v>0.41661613098847788</v>
      </c>
      <c r="H5" s="12">
        <f>D5/F5-1</f>
        <v>0.21834061135371186</v>
      </c>
      <c r="I5" s="87"/>
      <c r="J5" s="3"/>
      <c r="K5" s="4"/>
    </row>
    <row r="6" spans="2:11" x14ac:dyDescent="0.25">
      <c r="B6" s="13">
        <v>2</v>
      </c>
      <c r="C6" s="142" t="s">
        <v>23</v>
      </c>
      <c r="D6" s="17">
        <v>762</v>
      </c>
      <c r="E6" s="16">
        <f t="shared" ref="E6:E13" si="1">D6/$D$14</f>
        <v>0.2641247833622184</v>
      </c>
      <c r="F6" s="17">
        <v>129</v>
      </c>
      <c r="G6" s="16">
        <f t="shared" si="0"/>
        <v>7.8229229836264402E-2</v>
      </c>
      <c r="H6" s="18">
        <f t="shared" ref="H6:H12" si="2">IF(F6=0,"",D6/F6-1)</f>
        <v>4.9069767441860463</v>
      </c>
      <c r="I6" s="87"/>
      <c r="J6" s="3"/>
      <c r="K6" s="4"/>
    </row>
    <row r="7" spans="2:11" x14ac:dyDescent="0.25">
      <c r="B7" s="7">
        <v>3</v>
      </c>
      <c r="C7" s="141" t="s">
        <v>27</v>
      </c>
      <c r="D7" s="19">
        <v>245</v>
      </c>
      <c r="E7" s="10">
        <f t="shared" si="1"/>
        <v>8.4922010398613523E-2</v>
      </c>
      <c r="F7" s="19">
        <v>152</v>
      </c>
      <c r="G7" s="10">
        <f t="shared" si="0"/>
        <v>9.2177077016373565E-2</v>
      </c>
      <c r="H7" s="12">
        <f t="shared" si="2"/>
        <v>0.61184210526315796</v>
      </c>
      <c r="I7" s="87"/>
      <c r="J7" s="3"/>
    </row>
    <row r="8" spans="2:11" x14ac:dyDescent="0.25">
      <c r="B8" s="13">
        <v>4</v>
      </c>
      <c r="C8" s="142" t="s">
        <v>26</v>
      </c>
      <c r="D8" s="17">
        <v>212</v>
      </c>
      <c r="E8" s="16">
        <f t="shared" si="1"/>
        <v>7.3483535528596183E-2</v>
      </c>
      <c r="F8" s="17">
        <v>204</v>
      </c>
      <c r="G8" s="16">
        <f t="shared" si="0"/>
        <v>0.12371134020618557</v>
      </c>
      <c r="H8" s="18">
        <f t="shared" si="2"/>
        <v>3.9215686274509887E-2</v>
      </c>
      <c r="I8" s="87"/>
      <c r="J8" s="3"/>
    </row>
    <row r="9" spans="2:11" ht="14.45" customHeight="1" x14ac:dyDescent="0.25">
      <c r="B9" s="7">
        <v>5</v>
      </c>
      <c r="C9" s="141" t="s">
        <v>32</v>
      </c>
      <c r="D9" s="11">
        <v>178</v>
      </c>
      <c r="E9" s="10">
        <f t="shared" si="1"/>
        <v>6.1698440207972272E-2</v>
      </c>
      <c r="F9" s="11">
        <v>127</v>
      </c>
      <c r="G9" s="10">
        <f t="shared" si="0"/>
        <v>7.7016373559733176E-2</v>
      </c>
      <c r="H9" s="12">
        <f t="shared" si="2"/>
        <v>0.40157480314960625</v>
      </c>
      <c r="I9" s="87"/>
      <c r="J9" s="3"/>
    </row>
    <row r="10" spans="2:11" ht="14.45" hidden="1" customHeight="1" thickBot="1" x14ac:dyDescent="0.3">
      <c r="B10" s="20"/>
      <c r="C10" s="21" t="s">
        <v>34</v>
      </c>
      <c r="D10" s="22">
        <v>10</v>
      </c>
      <c r="E10" s="23"/>
      <c r="F10" s="24">
        <v>11</v>
      </c>
      <c r="G10" s="23"/>
      <c r="H10" s="25">
        <f t="shared" si="2"/>
        <v>-9.0909090909090939E-2</v>
      </c>
      <c r="I10" s="87">
        <f t="shared" ref="I10:I12" si="3">D10-F10</f>
        <v>-1</v>
      </c>
      <c r="J10" s="2">
        <f t="shared" ref="J10:J12" si="4">E10-G10</f>
        <v>0</v>
      </c>
    </row>
    <row r="11" spans="2:11" ht="14.45" hidden="1" customHeight="1" x14ac:dyDescent="0.25">
      <c r="B11" s="26"/>
      <c r="C11" s="27"/>
      <c r="D11" s="28"/>
      <c r="E11" s="29"/>
      <c r="F11" s="30"/>
      <c r="G11" s="29"/>
      <c r="H11" s="31"/>
      <c r="I11" s="87">
        <f t="shared" si="3"/>
        <v>0</v>
      </c>
      <c r="J11" s="2">
        <f t="shared" si="4"/>
        <v>0</v>
      </c>
    </row>
    <row r="12" spans="2:11" ht="14.45" hidden="1" customHeight="1" x14ac:dyDescent="0.25">
      <c r="B12" s="26"/>
      <c r="C12" s="27"/>
      <c r="D12" s="28"/>
      <c r="E12" s="29">
        <f t="shared" si="1"/>
        <v>0</v>
      </c>
      <c r="F12" s="30"/>
      <c r="G12" s="29">
        <f t="shared" si="0"/>
        <v>0</v>
      </c>
      <c r="H12" s="31" t="str">
        <f t="shared" si="2"/>
        <v/>
      </c>
      <c r="I12" s="87">
        <f t="shared" si="3"/>
        <v>0</v>
      </c>
      <c r="J12" s="2">
        <f t="shared" si="4"/>
        <v>0</v>
      </c>
    </row>
    <row r="13" spans="2:11" ht="14.45" customHeight="1" x14ac:dyDescent="0.25">
      <c r="B13" s="139" t="s">
        <v>29</v>
      </c>
      <c r="C13" s="140"/>
      <c r="D13" s="32">
        <f>D14-SUM(D5:D9)</f>
        <v>651</v>
      </c>
      <c r="E13" s="33">
        <f t="shared" si="1"/>
        <v>0.22564991334488735</v>
      </c>
      <c r="F13" s="32">
        <f>F14-SUM(F5:F12)</f>
        <v>339</v>
      </c>
      <c r="G13" s="33">
        <f t="shared" si="0"/>
        <v>0.20557913887204365</v>
      </c>
      <c r="H13" s="34">
        <f>D13/F13-1</f>
        <v>0.92035398230088505</v>
      </c>
      <c r="I13" s="87"/>
      <c r="J13" s="2"/>
    </row>
    <row r="14" spans="2:11" x14ac:dyDescent="0.25">
      <c r="B14" s="35"/>
      <c r="C14" s="36" t="s">
        <v>25</v>
      </c>
      <c r="D14" s="37">
        <v>2885</v>
      </c>
      <c r="E14" s="38">
        <v>1</v>
      </c>
      <c r="F14" s="37">
        <v>1649</v>
      </c>
      <c r="G14" s="38">
        <v>1</v>
      </c>
      <c r="H14" s="39">
        <f>D14/F14-1</f>
        <v>0.74954517889630079</v>
      </c>
      <c r="I14" s="87"/>
      <c r="J14" s="2"/>
    </row>
    <row r="15" spans="2:11" x14ac:dyDescent="0.25">
      <c r="B15" s="40" t="s">
        <v>31</v>
      </c>
      <c r="C15" s="41"/>
      <c r="D15" s="41"/>
      <c r="E15" s="41"/>
      <c r="F15" s="41"/>
      <c r="G15" s="41"/>
      <c r="H15" s="41"/>
    </row>
    <row r="16" spans="2:11" x14ac:dyDescent="0.25">
      <c r="B16" s="42" t="s">
        <v>28</v>
      </c>
      <c r="C16" s="41"/>
      <c r="D16" s="41"/>
      <c r="E16" s="41"/>
      <c r="F16" s="41"/>
      <c r="G16" s="41"/>
      <c r="H16" s="41"/>
    </row>
    <row r="17" spans="2:8" x14ac:dyDescent="0.25">
      <c r="B17" s="41"/>
      <c r="C17" s="41"/>
      <c r="D17" s="41"/>
      <c r="E17" s="41"/>
      <c r="F17" s="41"/>
      <c r="G17" s="41"/>
      <c r="H17" s="41"/>
    </row>
    <row r="19" spans="2:8" x14ac:dyDescent="0.25">
      <c r="D19" s="3"/>
    </row>
  </sheetData>
  <mergeCells count="7">
    <mergeCell ref="B13:C13"/>
    <mergeCell ref="B1:H2"/>
    <mergeCell ref="H3:H4"/>
    <mergeCell ref="B3:B4"/>
    <mergeCell ref="C3:C4"/>
    <mergeCell ref="D3:E3"/>
    <mergeCell ref="F3:G3"/>
  </mergeCells>
  <conditionalFormatting sqref="H5:H14">
    <cfRule type="cellIs" dxfId="6" priority="6" stopIfTrue="1" operator="lessThan">
      <formula>0</formula>
    </cfRule>
  </conditionalFormatting>
  <pageMargins left="0.7" right="0.7" top="0.75" bottom="0.75" header="0.3" footer="0.3"/>
  <pageSetup paperSize="9" orientation="portrait" r:id="rId1"/>
  <ignoredErrors>
    <ignoredError sqref="E13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0F137A-1030-4881-B863-E643DB26F568}">
  <sheetPr codeName="Arkusz2"/>
  <dimension ref="B1:K16"/>
  <sheetViews>
    <sheetView showGridLines="0" zoomScaleNormal="100" workbookViewId="0">
      <selection activeCell="B1" sqref="B1:H15"/>
    </sheetView>
  </sheetViews>
  <sheetFormatPr defaultRowHeight="15" x14ac:dyDescent="0.25"/>
  <cols>
    <col min="1" max="1" width="1" customWidth="1"/>
    <col min="2" max="2" width="10.85546875" customWidth="1"/>
    <col min="3" max="3" width="21.42578125" customWidth="1"/>
    <col min="9" max="9" width="9.5703125" bestFit="1" customWidth="1"/>
  </cols>
  <sheetData>
    <row r="1" spans="2:11" ht="28.5" customHeight="1" x14ac:dyDescent="0.25">
      <c r="B1" s="93" t="s">
        <v>41</v>
      </c>
      <c r="C1" s="93"/>
      <c r="D1" s="93"/>
      <c r="E1" s="93"/>
      <c r="F1" s="93"/>
      <c r="G1" s="93"/>
      <c r="H1" s="93"/>
    </row>
    <row r="2" spans="2:11" ht="25.5" customHeight="1" x14ac:dyDescent="0.25">
      <c r="B2" s="118" t="s">
        <v>9</v>
      </c>
      <c r="C2" s="120" t="s">
        <v>12</v>
      </c>
      <c r="D2" s="98" t="s">
        <v>36</v>
      </c>
      <c r="E2" s="98"/>
      <c r="F2" s="98" t="s">
        <v>37</v>
      </c>
      <c r="G2" s="98"/>
      <c r="H2" s="116" t="s">
        <v>8</v>
      </c>
    </row>
    <row r="3" spans="2:11" ht="25.5" customHeight="1" x14ac:dyDescent="0.25">
      <c r="B3" s="119"/>
      <c r="C3" s="121"/>
      <c r="D3" s="43" t="s">
        <v>7</v>
      </c>
      <c r="E3" s="44" t="s">
        <v>6</v>
      </c>
      <c r="F3" s="43" t="s">
        <v>7</v>
      </c>
      <c r="G3" s="44" t="s">
        <v>6</v>
      </c>
      <c r="H3" s="117"/>
    </row>
    <row r="4" spans="2:11" x14ac:dyDescent="0.25">
      <c r="B4" s="108" t="s">
        <v>10</v>
      </c>
      <c r="C4" s="105" t="s">
        <v>13</v>
      </c>
      <c r="D4" s="101">
        <v>924</v>
      </c>
      <c r="E4" s="45">
        <v>1</v>
      </c>
      <c r="F4" s="113">
        <v>850</v>
      </c>
      <c r="G4" s="45">
        <v>1</v>
      </c>
      <c r="H4" s="103">
        <f>D4/F4-1</f>
        <v>8.7058823529411855E-2</v>
      </c>
      <c r="I4" s="86"/>
      <c r="K4" s="87"/>
    </row>
    <row r="5" spans="2:11" x14ac:dyDescent="0.25">
      <c r="B5" s="122"/>
      <c r="C5" s="106"/>
      <c r="D5" s="112"/>
      <c r="E5" s="46">
        <f>+D4/D13</f>
        <v>0.32027729636048524</v>
      </c>
      <c r="F5" s="114"/>
      <c r="G5" s="46">
        <f>+F4/F13</f>
        <v>0.51546391752577314</v>
      </c>
      <c r="H5" s="115"/>
      <c r="I5" s="86"/>
      <c r="K5" s="87"/>
    </row>
    <row r="6" spans="2:11" x14ac:dyDescent="0.25">
      <c r="B6" s="107" t="s">
        <v>11</v>
      </c>
      <c r="C6" s="47" t="s">
        <v>14</v>
      </c>
      <c r="D6" s="48">
        <v>1437</v>
      </c>
      <c r="E6" s="49">
        <f>D6/$D$11</f>
        <v>0.73278939316675162</v>
      </c>
      <c r="F6" s="50">
        <v>313</v>
      </c>
      <c r="G6" s="49">
        <f>F6/$F$11</f>
        <v>0.39173967459324155</v>
      </c>
      <c r="H6" s="51">
        <f>D6/F6-1</f>
        <v>3.5910543130990416</v>
      </c>
      <c r="I6" s="86"/>
      <c r="J6" s="87"/>
      <c r="K6" s="87"/>
    </row>
    <row r="7" spans="2:11" x14ac:dyDescent="0.25">
      <c r="B7" s="108"/>
      <c r="C7" s="52" t="s">
        <v>15</v>
      </c>
      <c r="D7" s="53">
        <v>232</v>
      </c>
      <c r="E7" s="54">
        <f>D7/$D$11</f>
        <v>0.11830698623151453</v>
      </c>
      <c r="F7" s="55">
        <v>120</v>
      </c>
      <c r="G7" s="54">
        <f>F7/$F$11</f>
        <v>0.15018773466833543</v>
      </c>
      <c r="H7" s="56">
        <f>IF(F7=0,"",D7/F7-1)</f>
        <v>0.93333333333333335</v>
      </c>
      <c r="I7" s="86"/>
      <c r="J7" s="87"/>
      <c r="K7" s="87"/>
    </row>
    <row r="8" spans="2:11" x14ac:dyDescent="0.25">
      <c r="B8" s="108"/>
      <c r="C8" s="47" t="s">
        <v>16</v>
      </c>
      <c r="D8" s="48"/>
      <c r="E8" s="49" t="str">
        <f>IF(D8=0,"",D8/$D$11)</f>
        <v/>
      </c>
      <c r="F8" s="50">
        <v>3</v>
      </c>
      <c r="G8" s="49">
        <f>IF(F8=0,"",F8/$F$11)</f>
        <v>3.7546933667083854E-3</v>
      </c>
      <c r="H8" s="51">
        <f>IF(F8=0,"",D8/F8-1)</f>
        <v>-1</v>
      </c>
      <c r="I8" s="86"/>
      <c r="J8" s="87"/>
      <c r="K8" s="87"/>
    </row>
    <row r="9" spans="2:11" x14ac:dyDescent="0.25">
      <c r="B9" s="108"/>
      <c r="C9" s="52" t="s">
        <v>17</v>
      </c>
      <c r="D9" s="53">
        <v>289</v>
      </c>
      <c r="E9" s="54">
        <f>D9/$D$11</f>
        <v>0.14737378888322283</v>
      </c>
      <c r="F9" s="57">
        <v>362</v>
      </c>
      <c r="G9" s="54">
        <f>F9/$F$11</f>
        <v>0.45306633291614518</v>
      </c>
      <c r="H9" s="56">
        <f>D9/F9-1</f>
        <v>-0.2016574585635359</v>
      </c>
      <c r="I9" s="86"/>
      <c r="J9" s="87"/>
      <c r="K9" s="87"/>
    </row>
    <row r="10" spans="2:11" x14ac:dyDescent="0.25">
      <c r="B10" s="108"/>
      <c r="C10" s="47" t="s">
        <v>18</v>
      </c>
      <c r="D10" s="48">
        <v>3</v>
      </c>
      <c r="E10" s="49">
        <f>IF(D10=0,"",D10/$D$11)</f>
        <v>1.5298317185109638E-3</v>
      </c>
      <c r="F10" s="50">
        <v>1</v>
      </c>
      <c r="G10" s="49">
        <f>IF(F10=0,"",F10/$F$11)</f>
        <v>1.2515644555694619E-3</v>
      </c>
      <c r="H10" s="51">
        <f>IF(F10=0,"",D10/F10-1)</f>
        <v>2</v>
      </c>
      <c r="I10" s="86"/>
      <c r="J10" s="87"/>
      <c r="K10" s="87"/>
    </row>
    <row r="11" spans="2:11" x14ac:dyDescent="0.25">
      <c r="B11" s="108"/>
      <c r="C11" s="110" t="s">
        <v>5</v>
      </c>
      <c r="D11" s="101">
        <f>SUM(D6:D10)</f>
        <v>1961</v>
      </c>
      <c r="E11" s="45">
        <f>SUM(E6:E10)</f>
        <v>1</v>
      </c>
      <c r="F11" s="101">
        <f>SUM(F6:F10)</f>
        <v>799</v>
      </c>
      <c r="G11" s="45">
        <f>SUM(G6:G10)</f>
        <v>1</v>
      </c>
      <c r="H11" s="103">
        <f>D11/F11-1</f>
        <v>1.4543178973717148</v>
      </c>
      <c r="I11" s="86"/>
      <c r="J11" s="87"/>
      <c r="K11" s="87"/>
    </row>
    <row r="12" spans="2:11" x14ac:dyDescent="0.25">
      <c r="B12" s="109"/>
      <c r="C12" s="111"/>
      <c r="D12" s="102"/>
      <c r="E12" s="58">
        <f>+D11/D13</f>
        <v>0.6797227036395147</v>
      </c>
      <c r="F12" s="102"/>
      <c r="G12" s="58">
        <f>F11/F13</f>
        <v>0.4845360824742268</v>
      </c>
      <c r="H12" s="104"/>
      <c r="I12" s="86"/>
      <c r="J12" s="87"/>
      <c r="K12" s="87"/>
    </row>
    <row r="13" spans="2:11" x14ac:dyDescent="0.25">
      <c r="B13" s="99" t="s">
        <v>33</v>
      </c>
      <c r="C13" s="100"/>
      <c r="D13" s="88">
        <f>D4+D11</f>
        <v>2885</v>
      </c>
      <c r="E13" s="89">
        <v>1</v>
      </c>
      <c r="F13" s="88">
        <f>F4+F11</f>
        <v>1649</v>
      </c>
      <c r="G13" s="89">
        <v>1</v>
      </c>
      <c r="H13" s="90">
        <f>D13/F13-1</f>
        <v>0.74954517889630079</v>
      </c>
      <c r="I13" s="86"/>
      <c r="J13" s="87"/>
      <c r="K13" s="87"/>
    </row>
    <row r="14" spans="2:11" x14ac:dyDescent="0.25">
      <c r="B14" s="42" t="s">
        <v>28</v>
      </c>
      <c r="C14" s="41"/>
      <c r="D14" s="41"/>
      <c r="E14" s="41"/>
      <c r="F14" s="41"/>
      <c r="G14" s="41"/>
      <c r="H14" s="41"/>
    </row>
    <row r="15" spans="2:11" x14ac:dyDescent="0.25">
      <c r="B15" s="42" t="s">
        <v>24</v>
      </c>
      <c r="C15" s="41"/>
      <c r="D15" s="41"/>
      <c r="E15" s="41"/>
      <c r="F15" s="41"/>
      <c r="G15" s="41"/>
      <c r="H15" s="41"/>
    </row>
    <row r="16" spans="2:11" x14ac:dyDescent="0.25">
      <c r="H16" s="1"/>
      <c r="K16" s="92"/>
    </row>
  </sheetData>
  <mergeCells count="17">
    <mergeCell ref="B1:H1"/>
    <mergeCell ref="D4:D5"/>
    <mergeCell ref="F4:F5"/>
    <mergeCell ref="H4:H5"/>
    <mergeCell ref="D2:E2"/>
    <mergeCell ref="F2:G2"/>
    <mergeCell ref="H2:H3"/>
    <mergeCell ref="B2:B3"/>
    <mergeCell ref="C2:C3"/>
    <mergeCell ref="B4:B5"/>
    <mergeCell ref="B13:C13"/>
    <mergeCell ref="D11:D12"/>
    <mergeCell ref="F11:F12"/>
    <mergeCell ref="H11:H12"/>
    <mergeCell ref="C4:C5"/>
    <mergeCell ref="B6:B12"/>
    <mergeCell ref="C11:C12"/>
  </mergeCells>
  <phoneticPr fontId="4" type="noConversion"/>
  <conditionalFormatting sqref="H4">
    <cfRule type="cellIs" dxfId="5" priority="5" stopIfTrue="1" operator="lessThan">
      <formula>0</formula>
    </cfRule>
  </conditionalFormatting>
  <conditionalFormatting sqref="H6:H11">
    <cfRule type="cellIs" dxfId="4" priority="1" stopIfTrue="1" operator="lessThan">
      <formula>0</formula>
    </cfRule>
  </conditionalFormatting>
  <conditionalFormatting sqref="H13">
    <cfRule type="cellIs" dxfId="3" priority="4" stopIfTrue="1" operator="lessThan">
      <formula>0</formula>
    </cfRule>
  </conditionalFormatting>
  <pageMargins left="0.7" right="0.7" top="0.75" bottom="0.75" header="0.3" footer="0.3"/>
  <pageSetup paperSize="9" orientation="portrait" r:id="rId1"/>
  <ignoredErrors>
    <ignoredError sqref="E8:E9 H10 G8:H9" formula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0A0DA5-8F50-4E5F-AAFB-01842389F0D3}">
  <sheetPr codeName="Arkusz3"/>
  <dimension ref="B1:L14"/>
  <sheetViews>
    <sheetView showGridLines="0" tabSelected="1" zoomScaleNormal="100" workbookViewId="0">
      <selection activeCell="J12" sqref="J12"/>
    </sheetView>
  </sheetViews>
  <sheetFormatPr defaultColWidth="9.140625" defaultRowHeight="14.25" x14ac:dyDescent="0.2"/>
  <cols>
    <col min="1" max="1" width="1.140625" style="41" customWidth="1"/>
    <col min="2" max="2" width="9.140625" style="41"/>
    <col min="3" max="3" width="16.5703125" style="41" bestFit="1" customWidth="1"/>
    <col min="4" max="7" width="9.140625" style="41"/>
    <col min="8" max="8" width="11.5703125" style="41" customWidth="1"/>
    <col min="9" max="9" width="9.140625" style="41"/>
    <col min="10" max="10" width="10.85546875" style="41" bestFit="1" customWidth="1"/>
    <col min="11" max="16384" width="9.140625" style="41"/>
  </cols>
  <sheetData>
    <row r="1" spans="2:12" x14ac:dyDescent="0.2">
      <c r="B1" s="93" t="s">
        <v>40</v>
      </c>
      <c r="C1" s="93"/>
      <c r="D1" s="93"/>
      <c r="E1" s="93"/>
      <c r="F1" s="93"/>
      <c r="G1" s="93"/>
      <c r="H1" s="93"/>
    </row>
    <row r="2" spans="2:12" x14ac:dyDescent="0.2">
      <c r="B2" s="93"/>
      <c r="C2" s="93"/>
      <c r="D2" s="93"/>
      <c r="E2" s="93"/>
      <c r="F2" s="93"/>
      <c r="G2" s="93"/>
      <c r="H2" s="93"/>
    </row>
    <row r="3" spans="2:12" ht="25.5" customHeight="1" x14ac:dyDescent="0.2">
      <c r="B3" s="123" t="s">
        <v>3</v>
      </c>
      <c r="C3" s="123" t="s">
        <v>4</v>
      </c>
      <c r="D3" s="143" t="s">
        <v>36</v>
      </c>
      <c r="E3" s="143"/>
      <c r="F3" s="143" t="s">
        <v>37</v>
      </c>
      <c r="G3" s="143"/>
      <c r="H3" s="125" t="s">
        <v>8</v>
      </c>
    </row>
    <row r="4" spans="2:12" ht="25.5" customHeight="1" x14ac:dyDescent="0.2">
      <c r="B4" s="124"/>
      <c r="C4" s="124"/>
      <c r="D4" s="5" t="s">
        <v>7</v>
      </c>
      <c r="E4" s="6" t="s">
        <v>6</v>
      </c>
      <c r="F4" s="5" t="s">
        <v>7</v>
      </c>
      <c r="G4" s="6" t="s">
        <v>6</v>
      </c>
      <c r="H4" s="126"/>
    </row>
    <row r="5" spans="2:12" x14ac:dyDescent="0.2">
      <c r="B5" s="7">
        <v>1</v>
      </c>
      <c r="C5" s="8" t="s">
        <v>27</v>
      </c>
      <c r="D5" s="9">
        <v>694</v>
      </c>
      <c r="E5" s="10">
        <f t="shared" ref="E5:E11" si="0">D5/$D$12</f>
        <v>0.30173913043478262</v>
      </c>
      <c r="F5" s="11">
        <v>669</v>
      </c>
      <c r="G5" s="10">
        <f>F5/$F$12</f>
        <v>0.28395585738539897</v>
      </c>
      <c r="H5" s="12">
        <f t="shared" ref="H5:H10" si="1">D5/F5-1</f>
        <v>3.7369207772795177E-2</v>
      </c>
      <c r="I5" s="85"/>
      <c r="J5" s="91"/>
      <c r="K5" s="60"/>
      <c r="L5" s="60"/>
    </row>
    <row r="6" spans="2:12" x14ac:dyDescent="0.2">
      <c r="B6" s="13">
        <v>2</v>
      </c>
      <c r="C6" s="14" t="s">
        <v>0</v>
      </c>
      <c r="D6" s="15">
        <v>655</v>
      </c>
      <c r="E6" s="16">
        <f t="shared" si="0"/>
        <v>0.2847826086956522</v>
      </c>
      <c r="F6" s="17">
        <v>650</v>
      </c>
      <c r="G6" s="16">
        <f t="shared" ref="G6:G11" si="2">F6/$F$12</f>
        <v>0.27589134125636672</v>
      </c>
      <c r="H6" s="18">
        <f t="shared" si="1"/>
        <v>7.692307692307665E-3</v>
      </c>
      <c r="I6" s="85"/>
      <c r="J6" s="91"/>
      <c r="K6" s="60"/>
    </row>
    <row r="7" spans="2:12" x14ac:dyDescent="0.2">
      <c r="B7" s="7">
        <v>3</v>
      </c>
      <c r="C7" s="8" t="s">
        <v>1</v>
      </c>
      <c r="D7" s="9">
        <v>206</v>
      </c>
      <c r="E7" s="10">
        <f t="shared" si="0"/>
        <v>8.9565217391304353E-2</v>
      </c>
      <c r="F7" s="11">
        <v>228</v>
      </c>
      <c r="G7" s="10">
        <f t="shared" si="2"/>
        <v>9.6774193548387094E-2</v>
      </c>
      <c r="H7" s="12">
        <f t="shared" si="1"/>
        <v>-9.6491228070175405E-2</v>
      </c>
      <c r="I7" s="85"/>
      <c r="J7" s="91"/>
      <c r="K7" s="60"/>
    </row>
    <row r="8" spans="2:12" x14ac:dyDescent="0.2">
      <c r="B8" s="13">
        <v>4</v>
      </c>
      <c r="C8" s="14" t="s">
        <v>26</v>
      </c>
      <c r="D8" s="15">
        <v>122</v>
      </c>
      <c r="E8" s="16">
        <f t="shared" si="0"/>
        <v>5.3043478260869567E-2</v>
      </c>
      <c r="F8" s="17">
        <v>130</v>
      </c>
      <c r="G8" s="16">
        <f t="shared" si="2"/>
        <v>5.5178268251273345E-2</v>
      </c>
      <c r="H8" s="18">
        <f>D8/F8-1</f>
        <v>-6.1538461538461542E-2</v>
      </c>
      <c r="I8" s="85"/>
      <c r="J8" s="91"/>
      <c r="K8" s="60"/>
    </row>
    <row r="9" spans="2:12" x14ac:dyDescent="0.2">
      <c r="B9" s="7">
        <v>5</v>
      </c>
      <c r="C9" s="8" t="s">
        <v>30</v>
      </c>
      <c r="D9" s="9">
        <v>73</v>
      </c>
      <c r="E9" s="10">
        <f t="shared" si="0"/>
        <v>3.173913043478261E-2</v>
      </c>
      <c r="F9" s="11">
        <v>140</v>
      </c>
      <c r="G9" s="10">
        <f t="shared" si="2"/>
        <v>5.9422750424448216E-2</v>
      </c>
      <c r="H9" s="12">
        <f t="shared" si="1"/>
        <v>-0.47857142857142854</v>
      </c>
      <c r="I9" s="85"/>
      <c r="J9" s="91"/>
      <c r="K9" s="60"/>
    </row>
    <row r="10" spans="2:12" x14ac:dyDescent="0.2">
      <c r="B10" s="13">
        <v>6</v>
      </c>
      <c r="C10" s="14" t="s">
        <v>35</v>
      </c>
      <c r="D10" s="15">
        <v>60</v>
      </c>
      <c r="E10" s="16">
        <f t="shared" si="0"/>
        <v>2.6086956521739129E-2</v>
      </c>
      <c r="F10" s="17">
        <v>48</v>
      </c>
      <c r="G10" s="16">
        <f t="shared" si="2"/>
        <v>2.037351443123939E-2</v>
      </c>
      <c r="H10" s="18">
        <f t="shared" si="1"/>
        <v>0.25</v>
      </c>
      <c r="I10" s="85"/>
      <c r="J10" s="60"/>
      <c r="K10" s="60"/>
      <c r="L10" s="60"/>
    </row>
    <row r="11" spans="2:12" x14ac:dyDescent="0.2">
      <c r="B11" s="61"/>
      <c r="C11" s="62" t="s">
        <v>2</v>
      </c>
      <c r="D11" s="63">
        <f>D12-SUM(D5:D10)</f>
        <v>490</v>
      </c>
      <c r="E11" s="64">
        <f t="shared" si="0"/>
        <v>0.21304347826086956</v>
      </c>
      <c r="F11" s="63">
        <f>F12-SUM(F5:F10)</f>
        <v>491</v>
      </c>
      <c r="G11" s="65">
        <f t="shared" si="2"/>
        <v>0.20840407470288624</v>
      </c>
      <c r="H11" s="66">
        <f>D11/F11-1</f>
        <v>-2.0366598778004397E-3</v>
      </c>
      <c r="I11" s="85"/>
      <c r="J11" s="60"/>
      <c r="L11" s="60"/>
    </row>
    <row r="12" spans="2:12" x14ac:dyDescent="0.2">
      <c r="B12" s="35"/>
      <c r="C12" s="36" t="s">
        <v>5</v>
      </c>
      <c r="D12" s="37">
        <v>2300</v>
      </c>
      <c r="E12" s="38">
        <v>1</v>
      </c>
      <c r="F12" s="37">
        <v>2356</v>
      </c>
      <c r="G12" s="38">
        <v>1</v>
      </c>
      <c r="H12" s="39">
        <f>D12/F12-1</f>
        <v>-2.3769100169779289E-2</v>
      </c>
      <c r="I12" s="85"/>
      <c r="J12" s="60"/>
      <c r="L12" s="60"/>
    </row>
    <row r="13" spans="2:12" x14ac:dyDescent="0.2">
      <c r="B13" s="42" t="s">
        <v>28</v>
      </c>
      <c r="J13" s="67"/>
    </row>
    <row r="14" spans="2:12" x14ac:dyDescent="0.2">
      <c r="F14" s="85"/>
      <c r="J14" s="67"/>
    </row>
  </sheetData>
  <mergeCells count="6">
    <mergeCell ref="B1:H2"/>
    <mergeCell ref="B3:B4"/>
    <mergeCell ref="C3:C4"/>
    <mergeCell ref="D3:E3"/>
    <mergeCell ref="F3:G3"/>
    <mergeCell ref="H3:H4"/>
  </mergeCells>
  <conditionalFormatting sqref="H5:H12">
    <cfRule type="cellIs" dxfId="2" priority="1" stopIfTrue="1" operator="lessThan">
      <formula>0</formula>
    </cfRule>
  </conditionalFormatting>
  <pageMargins left="0.7" right="0.7" top="0.75" bottom="0.75" header="0.3" footer="0.3"/>
  <pageSetup paperSize="9" orientation="portrait" horizontalDpi="4294967292" r:id="rId1"/>
  <ignoredErrors>
    <ignoredError sqref="E11" formula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792C55-DDF2-4D9A-AFBB-D8D27A6E3746}">
  <sheetPr codeName="Arkusz4"/>
  <dimension ref="B1:I36"/>
  <sheetViews>
    <sheetView showGridLines="0" zoomScaleNormal="100" workbookViewId="0">
      <selection activeCell="B1" sqref="B1:H14"/>
    </sheetView>
  </sheetViews>
  <sheetFormatPr defaultColWidth="9.140625" defaultRowHeight="14.25" x14ac:dyDescent="0.2"/>
  <cols>
    <col min="1" max="1" width="1.140625" style="41" customWidth="1"/>
    <col min="2" max="2" width="11" style="41" customWidth="1"/>
    <col min="3" max="3" width="21" style="41" customWidth="1"/>
    <col min="4" max="4" width="16.85546875" style="41" bestFit="1" customWidth="1"/>
    <col min="5" max="5" width="9.42578125" style="41" bestFit="1" customWidth="1"/>
    <col min="6" max="16384" width="9.140625" style="41"/>
  </cols>
  <sheetData>
    <row r="1" spans="2:9" ht="30" customHeight="1" x14ac:dyDescent="0.2">
      <c r="B1" s="127" t="s">
        <v>39</v>
      </c>
      <c r="C1" s="127"/>
      <c r="D1" s="127"/>
      <c r="E1" s="127"/>
      <c r="F1" s="127"/>
      <c r="G1" s="127"/>
      <c r="H1" s="127"/>
      <c r="I1" s="84"/>
    </row>
    <row r="2" spans="2:9" ht="25.5" customHeight="1" x14ac:dyDescent="0.2">
      <c r="B2" s="132" t="s">
        <v>9</v>
      </c>
      <c r="C2" s="134" t="s">
        <v>12</v>
      </c>
      <c r="D2" s="98" t="s">
        <v>36</v>
      </c>
      <c r="E2" s="98"/>
      <c r="F2" s="98" t="s">
        <v>37</v>
      </c>
      <c r="G2" s="98"/>
      <c r="H2" s="130" t="s">
        <v>8</v>
      </c>
    </row>
    <row r="3" spans="2:9" ht="25.5" customHeight="1" x14ac:dyDescent="0.2">
      <c r="B3" s="133"/>
      <c r="C3" s="135"/>
      <c r="D3" s="43" t="s">
        <v>7</v>
      </c>
      <c r="E3" s="44" t="s">
        <v>6</v>
      </c>
      <c r="F3" s="43" t="s">
        <v>7</v>
      </c>
      <c r="G3" s="44" t="s">
        <v>6</v>
      </c>
      <c r="H3" s="131"/>
    </row>
    <row r="4" spans="2:9" x14ac:dyDescent="0.2">
      <c r="B4" s="108" t="s">
        <v>10</v>
      </c>
      <c r="C4" s="105" t="s">
        <v>13</v>
      </c>
      <c r="D4" s="101">
        <v>585</v>
      </c>
      <c r="E4" s="45">
        <v>1</v>
      </c>
      <c r="F4" s="113">
        <v>573</v>
      </c>
      <c r="G4" s="45">
        <v>1</v>
      </c>
      <c r="H4" s="103">
        <f>D4/F4-1</f>
        <v>2.0942408376963373E-2</v>
      </c>
    </row>
    <row r="5" spans="2:9" x14ac:dyDescent="0.2">
      <c r="B5" s="122"/>
      <c r="C5" s="106"/>
      <c r="D5" s="112"/>
      <c r="E5" s="46">
        <f>+D4/D13</f>
        <v>0.2543478260869565</v>
      </c>
      <c r="F5" s="114"/>
      <c r="G5" s="46">
        <f>+F4/F13</f>
        <v>0.2432088285229202</v>
      </c>
      <c r="H5" s="115"/>
    </row>
    <row r="6" spans="2:9" x14ac:dyDescent="0.2">
      <c r="B6" s="107" t="s">
        <v>11</v>
      </c>
      <c r="C6" s="47" t="s">
        <v>14</v>
      </c>
      <c r="D6" s="48">
        <v>250</v>
      </c>
      <c r="E6" s="49">
        <f>D6/$D$11</f>
        <v>0.1457725947521866</v>
      </c>
      <c r="F6" s="50">
        <v>215</v>
      </c>
      <c r="G6" s="49">
        <f>F6/$F$11</f>
        <v>0.12058328659562535</v>
      </c>
      <c r="H6" s="51">
        <f>D6/F6-1</f>
        <v>0.16279069767441867</v>
      </c>
    </row>
    <row r="7" spans="2:9" x14ac:dyDescent="0.2">
      <c r="B7" s="108"/>
      <c r="C7" s="52" t="s">
        <v>15</v>
      </c>
      <c r="D7" s="48">
        <v>788</v>
      </c>
      <c r="E7" s="49">
        <f>D7/$D$11</f>
        <v>0.45947521865889213</v>
      </c>
      <c r="F7" s="68">
        <v>843</v>
      </c>
      <c r="G7" s="49">
        <f>F7/$F$11</f>
        <v>0.47279865395401011</v>
      </c>
      <c r="H7" s="51">
        <f>D7/F7-1</f>
        <v>-6.5243179122182693E-2</v>
      </c>
    </row>
    <row r="8" spans="2:9" x14ac:dyDescent="0.2">
      <c r="B8" s="108"/>
      <c r="C8" s="47" t="s">
        <v>16</v>
      </c>
      <c r="D8" s="48">
        <v>2</v>
      </c>
      <c r="E8" s="49">
        <f>D8/$D$11</f>
        <v>1.1661807580174927E-3</v>
      </c>
      <c r="F8" s="69">
        <v>5</v>
      </c>
      <c r="G8" s="49">
        <f>F8/$F$11</f>
        <v>2.8042624789680315E-3</v>
      </c>
      <c r="H8" s="51">
        <f>IF(F8=0," ",D8/F8-1)</f>
        <v>-0.6</v>
      </c>
    </row>
    <row r="9" spans="2:9" x14ac:dyDescent="0.2">
      <c r="B9" s="108"/>
      <c r="C9" s="52" t="s">
        <v>17</v>
      </c>
      <c r="D9" s="48">
        <v>590</v>
      </c>
      <c r="E9" s="49">
        <f>D9/$D$11</f>
        <v>0.34402332361516036</v>
      </c>
      <c r="F9" s="69">
        <v>629</v>
      </c>
      <c r="G9" s="49">
        <f>F9/$F$11</f>
        <v>0.35277621985417834</v>
      </c>
      <c r="H9" s="51">
        <f>D9/F9-1</f>
        <v>-6.2003179650238494E-2</v>
      </c>
    </row>
    <row r="10" spans="2:9" x14ac:dyDescent="0.2">
      <c r="B10" s="108"/>
      <c r="C10" s="47" t="s">
        <v>18</v>
      </c>
      <c r="D10" s="48">
        <v>85</v>
      </c>
      <c r="E10" s="49">
        <f>D10/$D$11</f>
        <v>4.9562682215743441E-2</v>
      </c>
      <c r="F10" s="69">
        <v>91</v>
      </c>
      <c r="G10" s="49">
        <f>F10/$F$11</f>
        <v>5.1037577117218173E-2</v>
      </c>
      <c r="H10" s="51">
        <f>D10/F10-1</f>
        <v>-6.5934065934065922E-2</v>
      </c>
    </row>
    <row r="11" spans="2:9" x14ac:dyDescent="0.2">
      <c r="B11" s="108"/>
      <c r="C11" s="110" t="s">
        <v>5</v>
      </c>
      <c r="D11" s="101">
        <f>SUM(D6:D10)</f>
        <v>1715</v>
      </c>
      <c r="E11" s="45">
        <f>SUM(E6:E10)</f>
        <v>0.99999999999999989</v>
      </c>
      <c r="F11" s="101">
        <f>SUM(F6:F10)</f>
        <v>1783</v>
      </c>
      <c r="G11" s="45">
        <f>SUM(G6:G10)</f>
        <v>0.99999999999999989</v>
      </c>
      <c r="H11" s="103">
        <f>D11/F11-1</f>
        <v>-3.8137969713965214E-2</v>
      </c>
    </row>
    <row r="12" spans="2:9" x14ac:dyDescent="0.2">
      <c r="B12" s="109"/>
      <c r="C12" s="111"/>
      <c r="D12" s="102"/>
      <c r="E12" s="58">
        <f>+D11/D13</f>
        <v>0.7456521739130435</v>
      </c>
      <c r="F12" s="102"/>
      <c r="G12" s="58">
        <f>F11/F13</f>
        <v>0.75679117147707975</v>
      </c>
      <c r="H12" s="104"/>
    </row>
    <row r="13" spans="2:9" x14ac:dyDescent="0.2">
      <c r="B13" s="128" t="s">
        <v>33</v>
      </c>
      <c r="C13" s="129"/>
      <c r="D13" s="70">
        <f>+D11+D4</f>
        <v>2300</v>
      </c>
      <c r="E13" s="71">
        <f>E5+E12</f>
        <v>1</v>
      </c>
      <c r="F13" s="72">
        <f>+F11+F4</f>
        <v>2356</v>
      </c>
      <c r="G13" s="71">
        <f>G5+G12</f>
        <v>1</v>
      </c>
      <c r="H13" s="73">
        <f>D13/F13-1</f>
        <v>-2.3769100169779289E-2</v>
      </c>
    </row>
    <row r="14" spans="2:9" x14ac:dyDescent="0.2">
      <c r="B14" s="42" t="s">
        <v>28</v>
      </c>
    </row>
    <row r="16" spans="2:9" ht="39.75" customHeight="1" x14ac:dyDescent="0.2">
      <c r="B16" s="138" t="s">
        <v>38</v>
      </c>
      <c r="C16" s="138"/>
      <c r="D16" s="138"/>
    </row>
    <row r="17" spans="2:4" ht="21.75" customHeight="1" x14ac:dyDescent="0.2">
      <c r="B17" s="74" t="s">
        <v>20</v>
      </c>
      <c r="C17" s="75" t="s">
        <v>21</v>
      </c>
      <c r="D17" s="76" t="s">
        <v>19</v>
      </c>
    </row>
    <row r="18" spans="2:4" x14ac:dyDescent="0.2">
      <c r="B18" s="77">
        <v>2016</v>
      </c>
      <c r="C18" s="77">
        <v>214</v>
      </c>
      <c r="D18" s="78">
        <f t="shared" ref="D18:D32" si="0">C18/$C$34</f>
        <v>9.3043478260869561E-2</v>
      </c>
    </row>
    <row r="19" spans="2:4" x14ac:dyDescent="0.2">
      <c r="B19" s="77">
        <v>2009</v>
      </c>
      <c r="C19" s="77">
        <v>207</v>
      </c>
      <c r="D19" s="78">
        <f t="shared" si="0"/>
        <v>0.09</v>
      </c>
    </row>
    <row r="20" spans="2:4" x14ac:dyDescent="0.2">
      <c r="B20" s="77">
        <v>2015</v>
      </c>
      <c r="C20" s="77">
        <v>188</v>
      </c>
      <c r="D20" s="78">
        <f t="shared" si="0"/>
        <v>8.1739130434782606E-2</v>
      </c>
    </row>
    <row r="21" spans="2:4" x14ac:dyDescent="0.2">
      <c r="B21" s="77">
        <v>2014</v>
      </c>
      <c r="C21" s="77">
        <v>183</v>
      </c>
      <c r="D21" s="78">
        <f t="shared" si="0"/>
        <v>7.9565217391304344E-2</v>
      </c>
    </row>
    <row r="22" spans="2:4" x14ac:dyDescent="0.2">
      <c r="B22" s="77">
        <v>2013</v>
      </c>
      <c r="C22" s="77">
        <v>181</v>
      </c>
      <c r="D22" s="78">
        <f t="shared" si="0"/>
        <v>7.8695652173913042E-2</v>
      </c>
    </row>
    <row r="23" spans="2:4" x14ac:dyDescent="0.2">
      <c r="B23" s="77">
        <v>2008</v>
      </c>
      <c r="C23" s="77">
        <v>173</v>
      </c>
      <c r="D23" s="78">
        <f t="shared" si="0"/>
        <v>7.5217391304347819E-2</v>
      </c>
    </row>
    <row r="24" spans="2:4" x14ac:dyDescent="0.2">
      <c r="B24" s="77">
        <v>2011</v>
      </c>
      <c r="C24" s="77">
        <v>172</v>
      </c>
      <c r="D24" s="78">
        <f t="shared" si="0"/>
        <v>7.4782608695652175E-2</v>
      </c>
    </row>
    <row r="25" spans="2:4" x14ac:dyDescent="0.2">
      <c r="B25" s="77">
        <v>2010</v>
      </c>
      <c r="C25" s="77">
        <v>160</v>
      </c>
      <c r="D25" s="78">
        <f t="shared" si="0"/>
        <v>6.9565217391304349E-2</v>
      </c>
    </row>
    <row r="26" spans="2:4" x14ac:dyDescent="0.2">
      <c r="B26" s="77">
        <v>2017</v>
      </c>
      <c r="C26" s="77">
        <v>138</v>
      </c>
      <c r="D26" s="78">
        <f t="shared" si="0"/>
        <v>0.06</v>
      </c>
    </row>
    <row r="27" spans="2:4" x14ac:dyDescent="0.2">
      <c r="B27" s="77">
        <v>2012</v>
      </c>
      <c r="C27" s="77">
        <v>136</v>
      </c>
      <c r="D27" s="78">
        <f t="shared" si="0"/>
        <v>5.9130434782608696E-2</v>
      </c>
    </row>
    <row r="28" spans="2:4" x14ac:dyDescent="0.2">
      <c r="B28" s="77">
        <v>2019</v>
      </c>
      <c r="C28" s="77">
        <v>96</v>
      </c>
      <c r="D28" s="78">
        <f t="shared" si="0"/>
        <v>4.1739130434782612E-2</v>
      </c>
    </row>
    <row r="29" spans="2:4" x14ac:dyDescent="0.2">
      <c r="B29" s="77">
        <v>2018</v>
      </c>
      <c r="C29" s="77">
        <v>95</v>
      </c>
      <c r="D29" s="78">
        <f t="shared" si="0"/>
        <v>4.1304347826086954E-2</v>
      </c>
    </row>
    <row r="30" spans="2:4" x14ac:dyDescent="0.2">
      <c r="B30" s="77">
        <v>2007</v>
      </c>
      <c r="C30" s="77">
        <v>65</v>
      </c>
      <c r="D30" s="78">
        <f t="shared" si="0"/>
        <v>2.8260869565217391E-2</v>
      </c>
    </row>
    <row r="31" spans="2:4" x14ac:dyDescent="0.2">
      <c r="B31" s="77">
        <v>2020</v>
      </c>
      <c r="C31" s="77">
        <v>62</v>
      </c>
      <c r="D31" s="78">
        <f t="shared" si="0"/>
        <v>2.6956521739130435E-2</v>
      </c>
    </row>
    <row r="32" spans="2:4" x14ac:dyDescent="0.2">
      <c r="B32" s="77">
        <v>2026</v>
      </c>
      <c r="C32" s="77">
        <v>45</v>
      </c>
      <c r="D32" s="78">
        <f t="shared" si="0"/>
        <v>1.9565217391304349E-2</v>
      </c>
    </row>
    <row r="33" spans="2:5" x14ac:dyDescent="0.2">
      <c r="B33" s="79" t="s">
        <v>29</v>
      </c>
      <c r="C33" s="79">
        <f>C34-SUM(C18:C32)</f>
        <v>185</v>
      </c>
      <c r="D33" s="59">
        <f t="shared" ref="D33" si="1">C33/$C$34</f>
        <v>8.0434782608695646E-2</v>
      </c>
    </row>
    <row r="34" spans="2:5" x14ac:dyDescent="0.2">
      <c r="B34" s="80" t="s">
        <v>22</v>
      </c>
      <c r="C34" s="81">
        <f>D13</f>
        <v>2300</v>
      </c>
      <c r="D34" s="82">
        <f>SUM(D18:D33)</f>
        <v>1</v>
      </c>
      <c r="E34" s="83"/>
    </row>
    <row r="35" spans="2:5" x14ac:dyDescent="0.2">
      <c r="B35" s="136" t="s">
        <v>28</v>
      </c>
      <c r="C35" s="136"/>
      <c r="D35" s="136"/>
    </row>
    <row r="36" spans="2:5" x14ac:dyDescent="0.2">
      <c r="B36" s="137"/>
      <c r="C36" s="137"/>
      <c r="D36" s="137"/>
    </row>
  </sheetData>
  <sortState xmlns:xlrd2="http://schemas.microsoft.com/office/spreadsheetml/2017/richdata2" ref="B18:D32">
    <sortCondition ref="B18:B32"/>
  </sortState>
  <mergeCells count="19">
    <mergeCell ref="B35:D36"/>
    <mergeCell ref="B16:D16"/>
    <mergeCell ref="D11:D12"/>
    <mergeCell ref="F11:F12"/>
    <mergeCell ref="H11:H12"/>
    <mergeCell ref="B1:H1"/>
    <mergeCell ref="C4:C5"/>
    <mergeCell ref="B6:B12"/>
    <mergeCell ref="C11:C12"/>
    <mergeCell ref="B13:C13"/>
    <mergeCell ref="D2:E2"/>
    <mergeCell ref="B4:B5"/>
    <mergeCell ref="D4:D5"/>
    <mergeCell ref="F4:F5"/>
    <mergeCell ref="H4:H5"/>
    <mergeCell ref="F2:G2"/>
    <mergeCell ref="H2:H3"/>
    <mergeCell ref="B2:B3"/>
    <mergeCell ref="C2:C3"/>
  </mergeCells>
  <conditionalFormatting sqref="H4 H6:H11 D18:D33">
    <cfRule type="cellIs" dxfId="1" priority="13" stopIfTrue="1" operator="lessThan">
      <formula>0</formula>
    </cfRule>
  </conditionalFormatting>
  <conditionalFormatting sqref="H13">
    <cfRule type="cellIs" dxfId="0" priority="12" stopIfTrue="1" operator="lessThan">
      <formula>0</formula>
    </cfRule>
  </conditionalFormatting>
  <pageMargins left="0.7" right="0.7" top="0.75" bottom="0.75" header="0.3" footer="0.3"/>
  <pageSetup paperSize="9" scale="96" orientation="portrait" r:id="rId1"/>
  <ignoredErrors>
    <ignoredError sqref="E13:G13" 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Nowe_Autobusy</vt:lpstr>
      <vt:lpstr>Nowe autobusy - segmenty</vt:lpstr>
      <vt:lpstr>Używane_Autobusy</vt:lpstr>
      <vt:lpstr>Używane autobusy - segmenty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Ania</dc:creator>
  <cp:lastModifiedBy>Marek Wolfigiel</cp:lastModifiedBy>
  <cp:lastPrinted>2016-07-29T11:01:19Z</cp:lastPrinted>
  <dcterms:created xsi:type="dcterms:W3CDTF">2012-03-22T10:49:24Z</dcterms:created>
  <dcterms:modified xsi:type="dcterms:W3CDTF">2026-09-11T09:33:43Z</dcterms:modified>
</cp:coreProperties>
</file>